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<sst xmlns="http://schemas.openxmlformats.org/spreadsheetml/2006/main" count="22" uniqueCount="20">
  <si>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</si>
  <si>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</si>
  <si>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</si>
  <si>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</si>
  <si>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</si>
  <si>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</si>
  <si>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</si>
  <si>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</si>
  <si>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</si>
  <si>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</si>
  <si>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</si>
  <si>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</si>
  <si>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</si>
  <si>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</si>
  <si>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</si>
  <si>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</si>
  <si>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</si>
  <si>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>август</t>
  </si>
  <si>
    <t>Закуп ООО "ЙОЭсК" электрической энергии для компенсации потерь в сетях и ее стоимости за 2020 год</t>
  </si>
  <si>
    <t>*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</si>
</sst>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37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38" fillId="33" borderId="10" xfId="0" applyNumberFormat="1" applyFont="1" applyFill="1" applyBorder="1" applyAlignment="1">
      <alignment horizontal="center" vertical="center"/>
    </xf>
    <xf numFmtId="172" fontId="38" fillId="34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7" fillId="35" borderId="10" xfId="0" applyFont="1" applyFill="1" applyBorder="1" applyAlignment="1">
      <alignment vertical="top"/>
    </xf>
    <xf numFmtId="0" fontId="38" fillId="35" borderId="10" xfId="0" applyFont="1" applyFill="1" applyBorder="1" applyAlignment="1">
      <alignment vertical="top"/>
    </xf>
    <xf numFmtId="172" fontId="37" fillId="0" borderId="10" xfId="0" applyNumberFormat="1" applyFont="1" applyBorder="1" applyAlignment="1">
      <alignment horizontal="center" vertical="center"/>
    </xf>
    <xf numFmtId="172" fontId="38" fillId="34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4" fontId="38" fillId="34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/>
    </xf>
    <xf numFmtId="172" fontId="37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1">
      <selection activeCell="J23" sqref="J23"/>
    </sheetView>
  </sheetViews>
  <sheetFormatPr defaultColWidth="9.140625" defaultRowHeight="15"/>
  <cols>
    <col min="1" max="1" width="34.140625" style="0" customWidth="1"/>
    <col min="2" max="14" width="14.7109375" style="4" customWidth="1"/>
  </cols>
  <sheetData>
    <row r="1" spans="1:14" ht="18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.75">
      <c r="A3" s="20" t="s">
        <v>6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0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21"/>
      <c r="B4" s="17">
        <f>357400/1000</f>
        <v>357.4</v>
      </c>
      <c r="C4" s="17">
        <f>282620/1000</f>
        <v>282.62</v>
      </c>
      <c r="D4" s="17">
        <f>281050/1000</f>
        <v>281.05</v>
      </c>
      <c r="E4" s="17">
        <f>262187/1000</f>
        <v>262.187</v>
      </c>
      <c r="F4" s="17">
        <f>419726/1000</f>
        <v>419.726</v>
      </c>
      <c r="G4" s="17">
        <f>261594/1000</f>
        <v>261.594</v>
      </c>
      <c r="H4" s="17">
        <f>300239/1000</f>
        <v>300.239</v>
      </c>
      <c r="I4" s="17">
        <f>289291/1000</f>
        <v>289.291</v>
      </c>
      <c r="J4" s="17">
        <f>274861.34/1000</f>
        <v>274.86134000000004</v>
      </c>
      <c r="K4" s="17">
        <f>356966/1000</f>
        <v>356.966</v>
      </c>
      <c r="L4" s="17">
        <v>219.49534</v>
      </c>
      <c r="M4" s="17">
        <v>288.34434</v>
      </c>
      <c r="N4" s="6">
        <f>SUM(B4:M4)</f>
        <v>3593.7740200000003</v>
      </c>
    </row>
    <row r="5" spans="1:14" s="8" customFormat="1" ht="47.25">
      <c r="A5" s="7" t="s">
        <v>14</v>
      </c>
      <c r="B5" s="11">
        <f>0.1542*1000</f>
        <v>154.20000000000002</v>
      </c>
      <c r="C5" s="11">
        <f>0.1559*1000</f>
        <v>155.9</v>
      </c>
      <c r="D5" s="11">
        <f>0.1588*1000</f>
        <v>158.79999999999998</v>
      </c>
      <c r="E5" s="11">
        <f>0.1407*1000</f>
        <v>140.7</v>
      </c>
      <c r="F5" s="11">
        <f>0.145*1000</f>
        <v>145</v>
      </c>
      <c r="G5" s="11">
        <f>0.1498*1000</f>
        <v>149.79999999999998</v>
      </c>
      <c r="H5" s="11">
        <f>0.1674*1000</f>
        <v>167.4</v>
      </c>
      <c r="I5" s="11">
        <f>0.1548*1000</f>
        <v>154.79999999999998</v>
      </c>
      <c r="J5" s="11">
        <f>0.1429*1000</f>
        <v>142.9</v>
      </c>
      <c r="K5" s="11">
        <f>0.1626*1000</f>
        <v>162.6</v>
      </c>
      <c r="L5" s="11">
        <f>0.1746*1000</f>
        <v>174.6</v>
      </c>
      <c r="M5" s="11">
        <f>0.1607*1000</f>
        <v>160.70000000000002</v>
      </c>
      <c r="N5" s="12">
        <f>SUM(B5:M5)</f>
        <v>1867.3999999999999</v>
      </c>
    </row>
    <row r="6" spans="1:14" s="8" customFormat="1" ht="15.75">
      <c r="A6" s="9" t="s">
        <v>16</v>
      </c>
      <c r="B6" s="13">
        <f>2.79931*1000</f>
        <v>2799.3100000000004</v>
      </c>
      <c r="C6" s="13">
        <f>3.14071*1000</f>
        <v>3140.71</v>
      </c>
      <c r="D6" s="13">
        <f>2.94905*1000</f>
        <v>2949.05</v>
      </c>
      <c r="E6" s="13">
        <f>2.9998*1000</f>
        <v>2999.8</v>
      </c>
      <c r="F6" s="13">
        <f>2.92967*1000</f>
        <v>2929.67</v>
      </c>
      <c r="G6" s="13">
        <f>3.29593*1000</f>
        <v>3295.93</v>
      </c>
      <c r="H6" s="13">
        <f>3.25186*1000</f>
        <v>3251.86</v>
      </c>
      <c r="I6" s="13">
        <f>3.2152*1000</f>
        <v>3215.2</v>
      </c>
      <c r="J6" s="13">
        <f>3.28709*1000</f>
        <v>3287.09</v>
      </c>
      <c r="K6" s="13">
        <f>2.98011*1000</f>
        <v>2980.1099999999997</v>
      </c>
      <c r="L6" s="13">
        <f>523206.36/L5</f>
        <v>2996.6</v>
      </c>
      <c r="M6" s="13">
        <f>444713.15/M5</f>
        <v>2767.350031113877</v>
      </c>
      <c r="N6" s="14" t="s">
        <v>19</v>
      </c>
    </row>
    <row r="7" spans="1:14" s="8" customFormat="1" ht="47.25">
      <c r="A7" s="7" t="s">
        <v>15</v>
      </c>
      <c r="B7" s="18">
        <f>B4-B5</f>
        <v>203.19999999999996</v>
      </c>
      <c r="C7" s="18">
        <f aca="true" t="shared" si="0" ref="C7:M7">C4-C5</f>
        <v>126.72</v>
      </c>
      <c r="D7" s="18">
        <f t="shared" si="0"/>
        <v>122.25000000000003</v>
      </c>
      <c r="E7" s="18">
        <f t="shared" si="0"/>
        <v>121.48700000000002</v>
      </c>
      <c r="F7" s="18">
        <f t="shared" si="0"/>
        <v>274.726</v>
      </c>
      <c r="G7" s="18">
        <f t="shared" si="0"/>
        <v>111.79400000000001</v>
      </c>
      <c r="H7" s="18">
        <f t="shared" si="0"/>
        <v>132.83899999999997</v>
      </c>
      <c r="I7" s="18">
        <f t="shared" si="0"/>
        <v>134.491</v>
      </c>
      <c r="J7" s="18">
        <f t="shared" si="0"/>
        <v>131.96134000000004</v>
      </c>
      <c r="K7" s="18">
        <f t="shared" si="0"/>
        <v>194.366</v>
      </c>
      <c r="L7" s="18">
        <f t="shared" si="0"/>
        <v>44.895340000000004</v>
      </c>
      <c r="M7" s="18">
        <f t="shared" si="0"/>
        <v>127.64433999999997</v>
      </c>
      <c r="N7" s="12">
        <f>SUM(B7:M7)</f>
        <v>1726.37402</v>
      </c>
    </row>
    <row r="8" spans="1:14" s="8" customFormat="1" ht="15.75">
      <c r="A8" s="9" t="s">
        <v>16</v>
      </c>
      <c r="B8" s="15">
        <f>3.08039*1000</f>
        <v>3080.39</v>
      </c>
      <c r="C8" s="15">
        <f>3.42179*1000</f>
        <v>3421.79</v>
      </c>
      <c r="D8" s="15">
        <f>3.23013*1000</f>
        <v>3230.13</v>
      </c>
      <c r="E8" s="15">
        <f>3.28088*1000</f>
        <v>3280.8799999999997</v>
      </c>
      <c r="F8" s="15">
        <f>3.21075*1000</f>
        <v>3210.75</v>
      </c>
      <c r="G8" s="15">
        <f>3.57701*1000</f>
        <v>3577.01</v>
      </c>
      <c r="H8" s="15">
        <f>3.53294*1000</f>
        <v>3532.94</v>
      </c>
      <c r="I8" s="15">
        <f>3.49628*1000</f>
        <v>3496.28</v>
      </c>
      <c r="J8" s="15">
        <f>3.56817*1000</f>
        <v>3568.1699999999996</v>
      </c>
      <c r="K8" s="15">
        <f>3.26119*1000</f>
        <v>3261.19</v>
      </c>
      <c r="L8" s="15">
        <f>147151.44/L7</f>
        <v>3277.6550973887265</v>
      </c>
      <c r="M8" s="15">
        <f>389113.8/M7</f>
        <v>3048.4218885067685</v>
      </c>
      <c r="N8" s="14" t="s">
        <v>19</v>
      </c>
    </row>
    <row r="9" spans="1:14" s="8" customFormat="1" ht="15.75">
      <c r="A9" s="10" t="s">
        <v>7</v>
      </c>
      <c r="B9" s="16">
        <f>B5*B6+B7*B8</f>
        <v>1057588.85</v>
      </c>
      <c r="C9" s="16">
        <f>C5*C6+C7*C8</f>
        <v>923245.9177999999</v>
      </c>
      <c r="D9" s="16">
        <f aca="true" t="shared" si="1" ref="D9:L9">D5*D6+D7*D8</f>
        <v>863192.5325000001</v>
      </c>
      <c r="E9" s="16">
        <f t="shared" si="1"/>
        <v>820656.1285600001</v>
      </c>
      <c r="F9" s="16">
        <f t="shared" si="1"/>
        <v>1306878.6545000002</v>
      </c>
      <c r="G9" s="16">
        <f t="shared" si="1"/>
        <v>893618.56994</v>
      </c>
      <c r="H9" s="16">
        <f t="shared" si="1"/>
        <v>1013673.58066</v>
      </c>
      <c r="I9" s="16">
        <f t="shared" si="1"/>
        <v>967931.15348</v>
      </c>
      <c r="J9" s="16">
        <f t="shared" si="1"/>
        <v>940585.6555478001</v>
      </c>
      <c r="K9" s="16">
        <f t="shared" si="1"/>
        <v>1118430.34154</v>
      </c>
      <c r="L9" s="16">
        <f t="shared" si="1"/>
        <v>670357.8</v>
      </c>
      <c r="M9" s="16">
        <f>M5*M6+M7*M8</f>
        <v>833826.9500000001</v>
      </c>
      <c r="N9" s="16">
        <f>SUM(B9:M9)</f>
        <v>11409986.1345278</v>
      </c>
    </row>
  </sheetData>
  <sheetProtection/>
  <mergeCells count="2">
    <mergeCell ref="A1:N1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2019-04-03T08:46:18Z</cp:lastPrinted>
  <dcterms:created xsi:type="dcterms:W3CDTF">2013-02-28T12:20:57Z</dcterms:created>
  <dcterms:modified xsi:type="dcterms:W3CDTF">2021-01-21T08:31:32Z</dcterms:modified>
  <cp:category/>
  <cp:version/>
  <cp:contentType/>
  <cp:contentStatus/>
</cp:coreProperties>
</file>