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70" windowWidth="15720" windowHeight="10515" activeTab="0"/>
  </bookViews>
  <sheets>
    <sheet name="Структура затрат" sheetId="1" r:id="rId1"/>
  </sheets>
  <definedNames>
    <definedName name="_xlnm.Print_Area" localSheetId="0">'Структура затрат'!$A$1:$DD$91</definedName>
  </definedNames>
  <calcPr fullCalcOnLoad="1"/>
</workbook>
</file>

<file path=xl/sharedStrings.xml><?xml version="1.0" encoding="utf-8"?>
<sst xmlns="http://schemas.openxmlformats.org/spreadsheetml/2006/main" count="248" uniqueCount="170">
  <si>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</si>
  <si>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</si>
  <si>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</si>
  <si>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</si>
  <si>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</si>
  <si>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</si>
  <si>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</si>
  <si>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</si>
  <si>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</si>
  <si>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</si>
  <si>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</si>
  <si>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</si>
  <si>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</si>
  <si>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</si>
  <si>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</si>
  <si>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</si>
  <si>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</si>
  <si>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</si>
  <si>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</si>
  <si>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</si>
  <si>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</si>
  <si>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</si>
  <si>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</si>
  <si>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</si>
  <si>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</si>
  <si>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</si>
  <si>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</si>
  <si>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</si>
  <si>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</si>
  <si>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</si>
  <si>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</si>
  <si>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</si>
  <si>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</si>
  <si>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</si>
  <si>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</si>
  <si>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</si>
  <si>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</si>
  <si>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</si>
  <si>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</si>
  <si>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</si>
  <si>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</si>
  <si>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</si>
  <si>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</si>
  <si>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</si>
  <si>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</si>
  <si>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</si>
  <si>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</si>
  <si>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</si>
  <si>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</si>
  <si>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</si>
  <si>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</si>
  <si>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</si>
  <si>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</si>
  <si>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</si>
  <si>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</si>
  <si>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</si>
  <si>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</si>
  <si>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</si>
  <si>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</si>
  <si>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</si>
  <si>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</si>
  <si>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</si>
  <si>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</si>
  <si>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</si>
  <si>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</si>
  <si>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</si>
  <si>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</si>
  <si>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</si>
  <si>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</si>
  <si>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</si>
  <si>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</si>
  <si>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</si>
  <si>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</si>
  <si>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</si>
  <si>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</si>
  <si>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</si>
  <si>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</si>
  <si>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</si>
  <si>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</si>
  <si>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</si>
  <si>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</si>
  <si>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</si>
  <si>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</si>
  <si>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</si>
  <si>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</si>
  <si>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</si>
  <si>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</si>
  <si>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</si>
  <si>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</si>
  <si>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</si>
  <si>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</si>
  <si>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</si>
  <si>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</si>
  <si>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</si>
  <si>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</si>
  <si>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</si>
  <si>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</si>
  <si>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</si>
  <si>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</si>
  <si>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</si>
  <si>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</si>
  <si>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</si>
  <si>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</si>
  <si>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</si>
  <si>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</si>
  <si>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</si>
  <si>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</si>
  <si>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</si>
  <si>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</si>
  <si>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</si>
  <si>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</si>
  <si>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</si>
  <si>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</si>
  <si>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</si>
  <si>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</si>
  <si>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</si>
  <si>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</si>
  <si>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</si>
  <si>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</si>
  <si>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</si>
  <si>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</si>
  <si>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</si>
  <si>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</si>
  <si>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</si>
  <si>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</si>
  <si>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</si>
  <si>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</si>
  <si>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1.1.3.3.7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</si>
  <si>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</si>
  <si>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</si>
  <si>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</si>
  <si>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</si>
  <si>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</si>
  <si>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</si>
  <si>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</si>
  <si>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</si>
  <si>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</si>
  <si>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</si>
  <si>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</si>
  <si>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</si>
  <si>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</si>
  <si>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</si>
  <si>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</si>
  <si>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</si>
  <si>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</si>
  <si>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</si>
  <si>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</si>
  <si>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</si>
  <si>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</si>
  <si>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</si>
  <si>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</si>
  <si>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</si>
  <si>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2020</t>
  </si>
  <si>
    <t>1.1.3.3.9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</si>
  <si>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</si>
  <si>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</si>
  <si>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</si>
  <si>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</si>
  <si>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2018</t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</si>
  <si>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</si>
  <si>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</si>
  <si>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</si>
  <si>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2019 (факт)</t>
  </si>
  <si>
    <t xml:space="preserve">Ремонт основных фондов </t>
  </si>
  <si>
    <t>Расходы на страхование</t>
  </si>
  <si>
    <t>Другие прочие расходы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</si>
  <si>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</si>
  <si>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</si>
  <si>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В соответствии с заключенным договором</t>
  </si>
  <si>
    <t>Потери по факту выше, чем утвержденные значения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</si>
</sst>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pane xSplit="60" ySplit="16" topLeftCell="BI17" activePane="bottomRight" state="frozen"/>
      <selection pane="topLeft" activeCell="A1" sqref="A1"/>
      <selection pane="topRight" activeCell="BI1" sqref="BI1"/>
      <selection pane="bottomLeft" activeCell="A17" sqref="A17"/>
      <selection pane="bottomRight" activeCell="BI17" sqref="BI17:BS17"/>
    </sheetView>
  </sheetViews>
  <sheetFormatPr defaultColWidth="0.875" defaultRowHeight="15" customHeight="1"/>
  <cols>
    <col min="1" max="9" width="1.12109375" style="2" customWidth="1"/>
    <col min="10" max="80" width="0.875" style="2" customWidth="1"/>
    <col min="81" max="81" width="2.625" style="2" customWidth="1"/>
    <col min="82" max="91" width="1.00390625" style="2" customWidth="1"/>
    <col min="92" max="16384" width="0.875" style="2" customWidth="1"/>
  </cols>
  <sheetData>
    <row r="1" s="1" customFormat="1" ht="12" customHeight="1">
      <c r="BO1" s="1" t="s">
        <v>89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29" t="s">
        <v>151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3" customFormat="1" ht="14.2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3" customFormat="1" ht="14.25" customHeight="1">
      <c r="A7" s="29" t="s">
        <v>90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3" customFormat="1" ht="14.25" customHeight="1">
      <c r="A8" s="29" t="s">
        <v>111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ht="21" customHeight="1"/>
    <row r="10" spans="3:87" ht="15">
      <c r="C10" s="4" t="s">
        <v>28</v>
      </c>
      <c r="D10" s="4"/>
      <c r="AG10" s="40" t="s">
        <v>113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</row>
    <row r="11" spans="3:66" ht="15">
      <c r="C11" s="4" t="s">
        <v>29</v>
      </c>
      <c r="D11" s="4"/>
      <c r="J11" s="41" t="s">
        <v>114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</row>
    <row r="12" spans="3:66" ht="15">
      <c r="C12" s="4" t="s">
        <v>30</v>
      </c>
      <c r="D12" s="4"/>
      <c r="J12" s="42" t="s">
        <v>115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3:61" ht="15">
      <c r="C13" s="4" t="s">
        <v>31</v>
      </c>
      <c r="D13" s="4"/>
      <c r="AQ13" s="46" t="s">
        <v>158</v>
      </c>
      <c r="AR13" s="46"/>
      <c r="AS13" s="46"/>
      <c r="AT13" s="46"/>
      <c r="AU13" s="46"/>
      <c r="AV13" s="46"/>
      <c r="AW13" s="46"/>
      <c r="AX13" s="46"/>
      <c r="AY13" s="47" t="s">
        <v>32</v>
      </c>
      <c r="AZ13" s="47"/>
      <c r="BA13" s="46" t="s">
        <v>152</v>
      </c>
      <c r="BB13" s="46"/>
      <c r="BC13" s="46"/>
      <c r="BD13" s="46"/>
      <c r="BE13" s="46"/>
      <c r="BF13" s="46"/>
      <c r="BG13" s="46"/>
      <c r="BH13" s="46"/>
      <c r="BI13" s="2" t="s">
        <v>33</v>
      </c>
    </row>
    <row r="15" spans="1:108" s="5" customFormat="1" ht="13.5">
      <c r="A15" s="36" t="s">
        <v>25</v>
      </c>
      <c r="B15" s="31"/>
      <c r="C15" s="31"/>
      <c r="D15" s="31"/>
      <c r="E15" s="31"/>
      <c r="F15" s="31"/>
      <c r="G15" s="31"/>
      <c r="H15" s="31"/>
      <c r="I15" s="32"/>
      <c r="J15" s="30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6" t="s">
        <v>34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37" t="s">
        <v>162</v>
      </c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9"/>
      <c r="CN15" s="36" t="s">
        <v>3</v>
      </c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s="5" customFormat="1" ht="13.5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37" t="s">
        <v>1</v>
      </c>
      <c r="BU16" s="38"/>
      <c r="BV16" s="38"/>
      <c r="BW16" s="38"/>
      <c r="BX16" s="38"/>
      <c r="BY16" s="38"/>
      <c r="BZ16" s="38"/>
      <c r="CA16" s="38"/>
      <c r="CB16" s="38"/>
      <c r="CC16" s="39"/>
      <c r="CD16" s="37" t="s">
        <v>2</v>
      </c>
      <c r="CE16" s="38"/>
      <c r="CF16" s="38"/>
      <c r="CG16" s="38"/>
      <c r="CH16" s="38"/>
      <c r="CI16" s="38"/>
      <c r="CJ16" s="38"/>
      <c r="CK16" s="38"/>
      <c r="CL16" s="38"/>
      <c r="CM16" s="39"/>
      <c r="CN16" s="50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2"/>
    </row>
    <row r="17" spans="1:108" s="5" customFormat="1" ht="15" customHeight="1">
      <c r="A17" s="56" t="s">
        <v>4</v>
      </c>
      <c r="B17" s="57"/>
      <c r="C17" s="57"/>
      <c r="D17" s="57"/>
      <c r="E17" s="57"/>
      <c r="F17" s="57"/>
      <c r="G17" s="57"/>
      <c r="H17" s="57"/>
      <c r="I17" s="58"/>
      <c r="J17" s="7"/>
      <c r="K17" s="59" t="s">
        <v>35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8"/>
      <c r="BI17" s="37" t="s">
        <v>36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37" t="s">
        <v>36</v>
      </c>
      <c r="BU17" s="38"/>
      <c r="BV17" s="38"/>
      <c r="BW17" s="38"/>
      <c r="BX17" s="38"/>
      <c r="BY17" s="38"/>
      <c r="BZ17" s="38"/>
      <c r="CA17" s="38"/>
      <c r="CB17" s="38"/>
      <c r="CC17" s="39"/>
      <c r="CD17" s="37" t="s">
        <v>36</v>
      </c>
      <c r="CE17" s="38"/>
      <c r="CF17" s="38"/>
      <c r="CG17" s="38"/>
      <c r="CH17" s="38"/>
      <c r="CI17" s="38"/>
      <c r="CJ17" s="38"/>
      <c r="CK17" s="38"/>
      <c r="CL17" s="38"/>
      <c r="CM17" s="39"/>
      <c r="CN17" s="43" t="s">
        <v>36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3">
        <f>BT19+BT43+BT57</f>
        <v>62567.93999999999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53">
        <f>CD19+CD43+CD57</f>
        <v>57779.03233</v>
      </c>
      <c r="CE18" s="54"/>
      <c r="CF18" s="54"/>
      <c r="CG18" s="54"/>
      <c r="CH18" s="54"/>
      <c r="CI18" s="54"/>
      <c r="CJ18" s="54"/>
      <c r="CK18" s="54"/>
      <c r="CL18" s="54"/>
      <c r="CM18" s="55"/>
      <c r="CN18" s="70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3">
        <f>BT20+BT25+BT27+BT41+BT42</f>
        <v>48890.719999999994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53">
        <f>CD20+CD25+CD27+CD41+CD42</f>
        <v>32789.45243</v>
      </c>
      <c r="CE19" s="54"/>
      <c r="CF19" s="54"/>
      <c r="CG19" s="54"/>
      <c r="CH19" s="54"/>
      <c r="CI19" s="54"/>
      <c r="CJ19" s="54"/>
      <c r="CK19" s="54"/>
      <c r="CL19" s="54"/>
      <c r="CM19" s="55"/>
      <c r="CN19" s="70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3">
        <f>BT21+BT23</f>
        <v>8707.189999999999</v>
      </c>
      <c r="BU20" s="54"/>
      <c r="BV20" s="54"/>
      <c r="BW20" s="54"/>
      <c r="BX20" s="54"/>
      <c r="BY20" s="54"/>
      <c r="BZ20" s="54"/>
      <c r="CA20" s="54"/>
      <c r="CB20" s="54"/>
      <c r="CC20" s="55"/>
      <c r="CD20" s="53">
        <f>CD21+CD23</f>
        <v>10354.60722</v>
      </c>
      <c r="CE20" s="54"/>
      <c r="CF20" s="54"/>
      <c r="CG20" s="54"/>
      <c r="CH20" s="54"/>
      <c r="CI20" s="54"/>
      <c r="CJ20" s="54"/>
      <c r="CK20" s="54"/>
      <c r="CL20" s="54"/>
      <c r="CM20" s="55"/>
      <c r="CN20" s="70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3550.08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>
        <f>(299724.32+185222.44+391888)/1000</f>
        <v>876.83476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70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70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s="5" customFormat="1" ht="58.5" customHeight="1">
      <c r="A23" s="11" t="s">
        <v>37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38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5157.11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>
        <f>(2926055.74+6551716.72)/1000</f>
        <v>9477.77246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s="5" customFormat="1" ht="15" customHeight="1">
      <c r="A24" s="11" t="s">
        <v>39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11775.22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>
        <f>(5626859.31+10232575.02)/1000</f>
        <v>15859.434329999998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s="5" customFormat="1" ht="15" customHeight="1">
      <c r="A26" s="11" t="s">
        <v>40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70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94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3">
        <f>BT30</f>
        <v>27699.14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3">
        <f>CD30</f>
        <v>5995.7350799999995</v>
      </c>
      <c r="CE27" s="54"/>
      <c r="CF27" s="54"/>
      <c r="CG27" s="54"/>
      <c r="CH27" s="54"/>
      <c r="CI27" s="54"/>
      <c r="CJ27" s="54"/>
      <c r="CK27" s="54"/>
      <c r="CL27" s="54"/>
      <c r="CM27" s="55"/>
      <c r="CN27" s="70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s="5" customFormat="1" ht="30" customHeight="1">
      <c r="A28" s="11" t="s">
        <v>41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70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1:108" s="5" customFormat="1" ht="15" customHeight="1">
      <c r="A29" s="11" t="s">
        <v>43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70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s="5" customFormat="1" ht="30" customHeight="1">
      <c r="A30" s="11" t="s">
        <v>96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44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3">
        <f>SUM(BT31:CC40)</f>
        <v>27699.14</v>
      </c>
      <c r="BU30" s="54"/>
      <c r="BV30" s="54"/>
      <c r="BW30" s="54"/>
      <c r="BX30" s="54"/>
      <c r="BY30" s="54"/>
      <c r="BZ30" s="54"/>
      <c r="CA30" s="54"/>
      <c r="CB30" s="54"/>
      <c r="CC30" s="55"/>
      <c r="CD30" s="53">
        <f>SUM(CD31:CM40)</f>
        <v>5995.7350799999995</v>
      </c>
      <c r="CE30" s="54"/>
      <c r="CF30" s="54"/>
      <c r="CG30" s="54"/>
      <c r="CH30" s="54"/>
      <c r="CI30" s="54"/>
      <c r="CJ30" s="54"/>
      <c r="CK30" s="54"/>
      <c r="CL30" s="54"/>
      <c r="CM30" s="55"/>
      <c r="CN30" s="70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s="5" customFormat="1" ht="30" customHeight="1">
      <c r="A31" s="11" t="s">
        <v>119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116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522.06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>
        <f>(68556.27+17391.03+132514.42)/1000</f>
        <v>218.46172000000004</v>
      </c>
      <c r="CE31" s="22"/>
      <c r="CF31" s="22"/>
      <c r="CG31" s="22"/>
      <c r="CH31" s="22"/>
      <c r="CI31" s="22"/>
      <c r="CJ31" s="22"/>
      <c r="CK31" s="22"/>
      <c r="CL31" s="22"/>
      <c r="CM31" s="23"/>
      <c r="CN31" s="70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s="5" customFormat="1" ht="38.25" customHeight="1">
      <c r="A32" s="11" t="s">
        <v>120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129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24.76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>
        <f>(53504.35+933.85+49339.09+104813.33)/1000</f>
        <v>208.59062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70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1:108" s="5" customFormat="1" ht="30" customHeight="1">
      <c r="A33" s="11" t="s">
        <v>121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117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446.73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>
        <f>588478.61/1000</f>
        <v>588.47861</v>
      </c>
      <c r="CE33" s="22"/>
      <c r="CF33" s="22"/>
      <c r="CG33" s="22"/>
      <c r="CH33" s="22"/>
      <c r="CI33" s="22"/>
      <c r="CJ33" s="22"/>
      <c r="CK33" s="22"/>
      <c r="CL33" s="22"/>
      <c r="CM33" s="23"/>
      <c r="CN33" s="70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s="5" customFormat="1" ht="30" customHeight="1">
      <c r="A34" s="11" t="s">
        <v>122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118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12559.55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>
        <f>207861.8/1000</f>
        <v>207.8618</v>
      </c>
      <c r="CE34" s="22"/>
      <c r="CF34" s="22"/>
      <c r="CG34" s="22"/>
      <c r="CH34" s="22"/>
      <c r="CI34" s="22"/>
      <c r="CJ34" s="22"/>
      <c r="CK34" s="22"/>
      <c r="CL34" s="22"/>
      <c r="CM34" s="23"/>
      <c r="CN34" s="70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2"/>
    </row>
    <row r="35" spans="1:108" s="5" customFormat="1" ht="30" customHeight="1">
      <c r="A35" s="11" t="s">
        <v>123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115.11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>
        <f>(30099+36509)/1000</f>
        <v>66.608</v>
      </c>
      <c r="CE35" s="22"/>
      <c r="CF35" s="22"/>
      <c r="CG35" s="22"/>
      <c r="CH35" s="22"/>
      <c r="CI35" s="22"/>
      <c r="CJ35" s="22"/>
      <c r="CK35" s="22"/>
      <c r="CL35" s="22"/>
      <c r="CM35" s="23"/>
      <c r="CN35" s="70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2"/>
    </row>
    <row r="36" spans="1:108" s="5" customFormat="1" ht="30" customHeight="1">
      <c r="A36" s="11" t="s">
        <v>124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126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363.63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>
        <f>(9172.72+308891.4+17322.1+403240.35)/1000</f>
        <v>738.6265699999999</v>
      </c>
      <c r="CE36" s="22"/>
      <c r="CF36" s="22"/>
      <c r="CG36" s="22"/>
      <c r="CH36" s="22"/>
      <c r="CI36" s="22"/>
      <c r="CJ36" s="22"/>
      <c r="CK36" s="22"/>
      <c r="CL36" s="22"/>
      <c r="CM36" s="23"/>
      <c r="CN36" s="70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</row>
    <row r="37" spans="1:108" s="5" customFormat="1" ht="30" customHeight="1">
      <c r="A37" s="11" t="s">
        <v>127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164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/>
      <c r="BU37" s="19"/>
      <c r="BV37" s="19"/>
      <c r="BW37" s="19"/>
      <c r="BX37" s="19"/>
      <c r="BY37" s="19"/>
      <c r="BZ37" s="19"/>
      <c r="CA37" s="19"/>
      <c r="CB37" s="19"/>
      <c r="CC37" s="20"/>
      <c r="CD37" s="21"/>
      <c r="CE37" s="22"/>
      <c r="CF37" s="22"/>
      <c r="CG37" s="22"/>
      <c r="CH37" s="22"/>
      <c r="CI37" s="22"/>
      <c r="CJ37" s="22"/>
      <c r="CK37" s="22"/>
      <c r="CL37" s="22"/>
      <c r="CM37" s="23"/>
      <c r="CN37" s="70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2"/>
    </row>
    <row r="38" spans="1:108" s="5" customFormat="1" ht="30" customHeight="1">
      <c r="A38" s="11" t="s">
        <v>128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163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10984.25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>
        <f>(492793.46+1461088.91)/1000</f>
        <v>1953.8823699999998</v>
      </c>
      <c r="CE38" s="22"/>
      <c r="CF38" s="22"/>
      <c r="CG38" s="22"/>
      <c r="CH38" s="22"/>
      <c r="CI38" s="22"/>
      <c r="CJ38" s="22"/>
      <c r="CK38" s="22"/>
      <c r="CL38" s="22"/>
      <c r="CM38" s="23"/>
      <c r="CN38" s="70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2"/>
    </row>
    <row r="39" spans="1:108" s="5" customFormat="1" ht="30" customHeight="1">
      <c r="A39" s="11" t="s">
        <v>153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19.38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>
        <f>31645.25/1000</f>
        <v>31.64525</v>
      </c>
      <c r="CE39" s="22"/>
      <c r="CF39" s="22"/>
      <c r="CG39" s="22"/>
      <c r="CH39" s="22"/>
      <c r="CI39" s="22"/>
      <c r="CJ39" s="22"/>
      <c r="CK39" s="22"/>
      <c r="CL39" s="22"/>
      <c r="CM39" s="23"/>
      <c r="CN39" s="70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</row>
    <row r="40" spans="1:108" s="5" customFormat="1" ht="30" customHeight="1">
      <c r="A40" s="11" t="s">
        <v>154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165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2663.67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>
        <f>(9572.15+1527059.43+444948.56)/1000</f>
        <v>1981.5801399999998</v>
      </c>
      <c r="CE40" s="22"/>
      <c r="CF40" s="22"/>
      <c r="CG40" s="22"/>
      <c r="CH40" s="22"/>
      <c r="CI40" s="22"/>
      <c r="CJ40" s="22"/>
      <c r="CK40" s="22"/>
      <c r="CL40" s="22"/>
      <c r="CM40" s="23"/>
      <c r="CN40" s="70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s="5" customFormat="1" ht="45" customHeight="1">
      <c r="A41" s="11" t="s">
        <v>97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>
        <f>5240.55/1000</f>
        <v>5.24055</v>
      </c>
      <c r="CE41" s="22"/>
      <c r="CF41" s="22"/>
      <c r="CG41" s="22"/>
      <c r="CH41" s="22"/>
      <c r="CI41" s="22"/>
      <c r="CJ41" s="22"/>
      <c r="CK41" s="22"/>
      <c r="CL41" s="22"/>
      <c r="CM41" s="23"/>
      <c r="CN41" s="70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s="5" customFormat="1" ht="30" customHeight="1">
      <c r="A42" s="11" t="s">
        <v>99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709.17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f>574435.25/1000</f>
        <v>574.43525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70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</row>
    <row r="43" spans="1:108" s="5" customFormat="1" ht="30" customHeight="1">
      <c r="A43" s="11" t="s">
        <v>45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46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3">
        <f>BT46+BT47+BT49+BT51+BT52+BT44+BT50+BT48+BT56</f>
        <v>17838.549999999996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53">
        <f>CD46+CD47+CD49+CD51+CD52+CD44+CD50+CD48+CD56</f>
        <v>24989.5799</v>
      </c>
      <c r="CE43" s="54"/>
      <c r="CF43" s="54"/>
      <c r="CG43" s="54"/>
      <c r="CH43" s="54"/>
      <c r="CI43" s="54"/>
      <c r="CJ43" s="54"/>
      <c r="CK43" s="54"/>
      <c r="CL43" s="54"/>
      <c r="CM43" s="55"/>
      <c r="CN43" s="70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2"/>
    </row>
    <row r="44" spans="1:108" s="5" customFormat="1" ht="15" customHeight="1">
      <c r="A44" s="11" t="s">
        <v>47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48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34.23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>
        <f>35741.44/1000</f>
        <v>35.741440000000004</v>
      </c>
      <c r="CE44" s="22"/>
      <c r="CF44" s="22"/>
      <c r="CG44" s="22"/>
      <c r="CH44" s="22"/>
      <c r="CI44" s="22"/>
      <c r="CJ44" s="22"/>
      <c r="CK44" s="22"/>
      <c r="CL44" s="22"/>
      <c r="CM44" s="23"/>
      <c r="CN44" s="70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2"/>
    </row>
    <row r="45" spans="1:108" s="5" customFormat="1" ht="45" customHeight="1">
      <c r="A45" s="11" t="s">
        <v>49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50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70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2"/>
    </row>
    <row r="46" spans="1:108" s="5" customFormat="1" ht="15" customHeight="1">
      <c r="A46" s="11" t="s">
        <v>51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10816.94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f>(1775885.73+6053.41+7072294.69+1412429.01+209011.32+1389030.24)/1000</f>
        <v>11864.7044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70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2"/>
    </row>
    <row r="47" spans="1:108" s="5" customFormat="1" ht="15" customHeight="1">
      <c r="A47" s="11" t="s">
        <v>52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166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3579.67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>
        <f>(1709611.8+2796806.99)/1000</f>
        <v>4506.41879</v>
      </c>
      <c r="CE47" s="22"/>
      <c r="CF47" s="22"/>
      <c r="CG47" s="22"/>
      <c r="CH47" s="22"/>
      <c r="CI47" s="22"/>
      <c r="CJ47" s="22"/>
      <c r="CK47" s="22"/>
      <c r="CL47" s="22"/>
      <c r="CM47" s="23"/>
      <c r="CN47" s="70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2"/>
    </row>
    <row r="48" spans="1:108" s="5" customFormat="1" ht="45" customHeight="1">
      <c r="A48" s="11" t="s">
        <v>53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167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>
        <v>616.19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f>1748276.21/1000</f>
        <v>1748.27621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70" t="s">
        <v>168</v>
      </c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2"/>
    </row>
    <row r="49" spans="1:108" s="5" customFormat="1" ht="15" customHeight="1">
      <c r="A49" s="11" t="s">
        <v>54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101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2300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>
        <f>(3446515.19+1810621.71)/1000</f>
        <v>5257.1369</v>
      </c>
      <c r="CE49" s="22"/>
      <c r="CF49" s="22"/>
      <c r="CG49" s="22"/>
      <c r="CH49" s="22"/>
      <c r="CI49" s="22"/>
      <c r="CJ49" s="22"/>
      <c r="CK49" s="22"/>
      <c r="CL49" s="22"/>
      <c r="CM49" s="23"/>
      <c r="CN49" s="76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8"/>
    </row>
    <row r="50" spans="1:108" s="5" customFormat="1" ht="15" customHeight="1">
      <c r="A50" s="11" t="s">
        <v>55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70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2"/>
    </row>
    <row r="51" spans="1:108" s="5" customFormat="1" ht="15" customHeight="1">
      <c r="A51" s="11" t="s">
        <v>59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/>
      <c r="BU51" s="19"/>
      <c r="BV51" s="19"/>
      <c r="BW51" s="19"/>
      <c r="BX51" s="19"/>
      <c r="BY51" s="19"/>
      <c r="BZ51" s="19"/>
      <c r="CA51" s="19"/>
      <c r="CB51" s="19"/>
      <c r="CC51" s="20"/>
      <c r="CD51" s="21">
        <v>1073</v>
      </c>
      <c r="CE51" s="22"/>
      <c r="CF51" s="22"/>
      <c r="CG51" s="22"/>
      <c r="CH51" s="22"/>
      <c r="CI51" s="22"/>
      <c r="CJ51" s="22"/>
      <c r="CK51" s="22"/>
      <c r="CL51" s="22"/>
      <c r="CM51" s="23"/>
      <c r="CN51" s="70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2"/>
    </row>
    <row r="52" spans="1:108" s="5" customFormat="1" ht="15" customHeight="1">
      <c r="A52" s="11" t="s">
        <v>103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455.35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>
        <f>393104/1000</f>
        <v>393.104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70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2"/>
    </row>
    <row r="53" spans="1:108" s="5" customFormat="1" ht="72.75" customHeight="1">
      <c r="A53" s="11" t="s">
        <v>104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32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>
        <f>(63033.6-37763.99)/1000</f>
        <v>25.26961</v>
      </c>
      <c r="CE53" s="22"/>
      <c r="CF53" s="22"/>
      <c r="CG53" s="22"/>
      <c r="CH53" s="22"/>
      <c r="CI53" s="22"/>
      <c r="CJ53" s="22"/>
      <c r="CK53" s="22"/>
      <c r="CL53" s="22"/>
      <c r="CM53" s="23"/>
      <c r="CN53" s="70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2"/>
    </row>
    <row r="54" spans="1:108" s="5" customFormat="1" ht="30" customHeight="1">
      <c r="A54" s="11" t="s">
        <v>105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58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60" t="s">
        <v>32</v>
      </c>
      <c r="BU54" s="61"/>
      <c r="BV54" s="61"/>
      <c r="BW54" s="61"/>
      <c r="BX54" s="61"/>
      <c r="BY54" s="61"/>
      <c r="BZ54" s="61"/>
      <c r="CA54" s="61"/>
      <c r="CB54" s="61"/>
      <c r="CC54" s="62"/>
      <c r="CD54" s="21">
        <v>4</v>
      </c>
      <c r="CE54" s="22"/>
      <c r="CF54" s="22"/>
      <c r="CG54" s="22"/>
      <c r="CH54" s="22"/>
      <c r="CI54" s="22"/>
      <c r="CJ54" s="22"/>
      <c r="CK54" s="22"/>
      <c r="CL54" s="22"/>
      <c r="CM54" s="23"/>
      <c r="CN54" s="70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</row>
    <row r="55" spans="1:108" s="5" customFormat="1" ht="111.75" customHeight="1">
      <c r="A55" s="11" t="s">
        <v>106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60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32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 t="s">
        <v>32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70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2"/>
    </row>
    <row r="56" spans="1:108" s="5" customFormat="1" ht="30" customHeight="1">
      <c r="A56" s="11" t="s">
        <v>107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159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v>36.17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21">
        <f>111198.16/1000</f>
        <v>111.19816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76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8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-4161.33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70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2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161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 t="s">
        <v>32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21"/>
      <c r="CE58" s="22"/>
      <c r="CF58" s="22"/>
      <c r="CG58" s="22"/>
      <c r="CH58" s="22"/>
      <c r="CI58" s="22"/>
      <c r="CJ58" s="22"/>
      <c r="CK58" s="22"/>
      <c r="CL58" s="22"/>
      <c r="CM58" s="23"/>
      <c r="CN58" s="70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2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61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5379.5572484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21">
        <f>12225974.34/1000</f>
        <v>12225.97434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70" t="s">
        <v>169</v>
      </c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2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108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62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8">
        <v>1.81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21">
        <f>3931507/1000/1000</f>
        <v>3.931507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70" t="s">
        <v>169</v>
      </c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2"/>
    </row>
    <row r="61" spans="1:108" s="5" customFormat="1" ht="64.5" customHeight="1">
      <c r="A61" s="11" t="s">
        <v>45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109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8">
        <v>2972.1310764640884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21">
        <f>3.3653028474855*1000</f>
        <v>3365.3028474854996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70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2"/>
    </row>
    <row r="62" spans="1:108" s="5" customFormat="1" ht="57" customHeight="1">
      <c r="A62" s="11" t="s">
        <v>24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64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36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60" t="s">
        <v>36</v>
      </c>
      <c r="BU62" s="61"/>
      <c r="BV62" s="61"/>
      <c r="BW62" s="61"/>
      <c r="BX62" s="61"/>
      <c r="BY62" s="61"/>
      <c r="BZ62" s="61"/>
      <c r="CA62" s="61"/>
      <c r="CB62" s="61"/>
      <c r="CC62" s="62"/>
      <c r="CD62" s="21" t="s">
        <v>36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73" t="s">
        <v>36</v>
      </c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66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60">
        <v>300</v>
      </c>
      <c r="BU63" s="61"/>
      <c r="BV63" s="61"/>
      <c r="BW63" s="61"/>
      <c r="BX63" s="61"/>
      <c r="BY63" s="61"/>
      <c r="BZ63" s="61"/>
      <c r="CA63" s="61"/>
      <c r="CB63" s="61"/>
      <c r="CC63" s="62"/>
      <c r="CD63" s="21">
        <v>288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70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2"/>
    </row>
    <row r="64" spans="1:108" s="5" customFormat="1" ht="27.75" customHeight="1">
      <c r="A64" s="11" t="s">
        <v>67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150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68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53">
        <f>SUM(BT65:CC66)</f>
        <v>121.34</v>
      </c>
      <c r="BU64" s="54"/>
      <c r="BV64" s="54"/>
      <c r="BW64" s="54"/>
      <c r="BX64" s="54"/>
      <c r="BY64" s="54"/>
      <c r="BZ64" s="54"/>
      <c r="CA64" s="54"/>
      <c r="CB64" s="54"/>
      <c r="CC64" s="55"/>
      <c r="CD64" s="53">
        <f>SUM(CD65:CM66)</f>
        <v>111.83499999999998</v>
      </c>
      <c r="CE64" s="54"/>
      <c r="CF64" s="54"/>
      <c r="CG64" s="54"/>
      <c r="CH64" s="54"/>
      <c r="CI64" s="54"/>
      <c r="CJ64" s="54"/>
      <c r="CK64" s="54"/>
      <c r="CL64" s="54"/>
      <c r="CM64" s="55"/>
      <c r="CN64" s="70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2"/>
    </row>
    <row r="65" spans="1:108" s="5" customFormat="1" ht="30" customHeight="1">
      <c r="A65" s="11" t="s">
        <v>146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148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68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>
        <v>8.8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8.8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70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2"/>
    </row>
    <row r="66" spans="1:108" s="5" customFormat="1" ht="30" customHeight="1">
      <c r="A66" s="11" t="s">
        <v>147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149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68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8">
        <v>112.54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103.03499999999998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70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2"/>
    </row>
    <row r="67" spans="1:108" s="5" customFormat="1" ht="30" customHeight="1">
      <c r="A67" s="11" t="s">
        <v>69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70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71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63">
        <f>BT68+BT69+BT70</f>
        <v>278.1768</v>
      </c>
      <c r="BU67" s="64"/>
      <c r="BV67" s="64"/>
      <c r="BW67" s="64"/>
      <c r="BX67" s="64"/>
      <c r="BY67" s="64"/>
      <c r="BZ67" s="64"/>
      <c r="CA67" s="64"/>
      <c r="CB67" s="64"/>
      <c r="CC67" s="65"/>
      <c r="CD67" s="53">
        <f>CD68+CD69+CD70</f>
        <v>269.99199999999996</v>
      </c>
      <c r="CE67" s="54"/>
      <c r="CF67" s="54"/>
      <c r="CG67" s="54"/>
      <c r="CH67" s="54"/>
      <c r="CI67" s="54"/>
      <c r="CJ67" s="54"/>
      <c r="CK67" s="54"/>
      <c r="CL67" s="54"/>
      <c r="CM67" s="55"/>
      <c r="CN67" s="70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2"/>
    </row>
    <row r="68" spans="1:108" s="5" customFormat="1" ht="41.25" customHeight="1">
      <c r="A68" s="11" t="s">
        <v>130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133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71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26">
        <v>0.96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18">
        <v>0.96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70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2"/>
    </row>
    <row r="69" spans="1:108" s="5" customFormat="1" ht="43.5" customHeight="1">
      <c r="A69" s="11" t="s">
        <v>131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134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71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26">
        <v>242.4666</v>
      </c>
      <c r="BU69" s="27"/>
      <c r="BV69" s="27"/>
      <c r="BW69" s="27"/>
      <c r="BX69" s="27"/>
      <c r="BY69" s="27"/>
      <c r="BZ69" s="27"/>
      <c r="CA69" s="27"/>
      <c r="CB69" s="27"/>
      <c r="CC69" s="28"/>
      <c r="CD69" s="18">
        <v>234.28179999999998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70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2"/>
    </row>
    <row r="70" spans="1:108" s="5" customFormat="1" ht="38.25" customHeight="1">
      <c r="A70" s="11" t="s">
        <v>132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135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71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26">
        <v>34.7502</v>
      </c>
      <c r="BU70" s="27"/>
      <c r="BV70" s="27"/>
      <c r="BW70" s="27"/>
      <c r="BX70" s="27"/>
      <c r="BY70" s="27"/>
      <c r="BZ70" s="27"/>
      <c r="CA70" s="27"/>
      <c r="CB70" s="27"/>
      <c r="CC70" s="28"/>
      <c r="CD70" s="18">
        <v>34.7502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70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2"/>
    </row>
    <row r="71" spans="1:108" s="5" customFormat="1" ht="30" customHeight="1">
      <c r="A71" s="11" t="s">
        <v>72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71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63">
        <f>BT72+BT73</f>
        <v>1881.1</v>
      </c>
      <c r="BU71" s="64"/>
      <c r="BV71" s="64"/>
      <c r="BW71" s="64"/>
      <c r="BX71" s="64"/>
      <c r="BY71" s="64"/>
      <c r="BZ71" s="64"/>
      <c r="CA71" s="64"/>
      <c r="CB71" s="64"/>
      <c r="CC71" s="65"/>
      <c r="CD71" s="63">
        <f>CD72+CD73</f>
        <v>1951.8000000000002</v>
      </c>
      <c r="CE71" s="64"/>
      <c r="CF71" s="64"/>
      <c r="CG71" s="64"/>
      <c r="CH71" s="64"/>
      <c r="CI71" s="64"/>
      <c r="CJ71" s="64"/>
      <c r="CK71" s="64"/>
      <c r="CL71" s="64"/>
      <c r="CM71" s="65"/>
      <c r="CN71" s="70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2"/>
    </row>
    <row r="72" spans="1:108" s="5" customFormat="1" ht="30" customHeight="1">
      <c r="A72" s="11" t="s">
        <v>136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138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71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6">
        <v>302.4</v>
      </c>
      <c r="BU72" s="27"/>
      <c r="BV72" s="27"/>
      <c r="BW72" s="27"/>
      <c r="BX72" s="27"/>
      <c r="BY72" s="27"/>
      <c r="BZ72" s="27"/>
      <c r="CA72" s="27"/>
      <c r="CB72" s="27"/>
      <c r="CC72" s="28"/>
      <c r="CD72" s="26">
        <v>302.40000000000003</v>
      </c>
      <c r="CE72" s="27"/>
      <c r="CF72" s="27"/>
      <c r="CG72" s="27"/>
      <c r="CH72" s="27"/>
      <c r="CI72" s="27"/>
      <c r="CJ72" s="27"/>
      <c r="CK72" s="27"/>
      <c r="CL72" s="27"/>
      <c r="CM72" s="28"/>
      <c r="CN72" s="70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s="5" customFormat="1" ht="30" customHeight="1">
      <c r="A73" s="11" t="s">
        <v>137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139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71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6">
        <v>1578.7</v>
      </c>
      <c r="BU73" s="27"/>
      <c r="BV73" s="27"/>
      <c r="BW73" s="27"/>
      <c r="BX73" s="27"/>
      <c r="BY73" s="27"/>
      <c r="BZ73" s="27"/>
      <c r="CA73" s="27"/>
      <c r="CB73" s="27"/>
      <c r="CC73" s="28"/>
      <c r="CD73" s="26">
        <v>1649.4</v>
      </c>
      <c r="CE73" s="27"/>
      <c r="CF73" s="27"/>
      <c r="CG73" s="27"/>
      <c r="CH73" s="27"/>
      <c r="CI73" s="27"/>
      <c r="CJ73" s="27"/>
      <c r="CK73" s="27"/>
      <c r="CL73" s="27"/>
      <c r="CM73" s="28"/>
      <c r="CN73" s="70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2"/>
    </row>
    <row r="74" spans="1:108" s="5" customFormat="1" ht="15" customHeight="1">
      <c r="A74" s="11" t="s">
        <v>74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66">
        <f>BT75+BT76+BT77</f>
        <v>95.02</v>
      </c>
      <c r="BU74" s="67"/>
      <c r="BV74" s="67"/>
      <c r="BW74" s="67"/>
      <c r="BX74" s="67"/>
      <c r="BY74" s="67"/>
      <c r="BZ74" s="67"/>
      <c r="CA74" s="67"/>
      <c r="CB74" s="67"/>
      <c r="CC74" s="68"/>
      <c r="CD74" s="53">
        <f>CD75+CD76+CD77</f>
        <v>94.23599999999999</v>
      </c>
      <c r="CE74" s="54"/>
      <c r="CF74" s="54"/>
      <c r="CG74" s="54"/>
      <c r="CH74" s="54"/>
      <c r="CI74" s="54"/>
      <c r="CJ74" s="54"/>
      <c r="CK74" s="54"/>
      <c r="CL74" s="54"/>
      <c r="CM74" s="55"/>
      <c r="CN74" s="70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2"/>
    </row>
    <row r="75" spans="1:108" s="5" customFormat="1" ht="30" customHeight="1">
      <c r="A75" s="11" t="s">
        <v>140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142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1">
        <v>0.8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1">
        <v>0.8</v>
      </c>
      <c r="CE75" s="22"/>
      <c r="CF75" s="22"/>
      <c r="CG75" s="22"/>
      <c r="CH75" s="22"/>
      <c r="CI75" s="22"/>
      <c r="CJ75" s="22"/>
      <c r="CK75" s="22"/>
      <c r="CL75" s="22"/>
      <c r="CM75" s="23"/>
      <c r="CN75" s="70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2"/>
    </row>
    <row r="76" spans="1:108" s="5" customFormat="1" ht="30" customHeight="1">
      <c r="A76" s="11" t="s">
        <v>141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144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76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1">
        <v>80.262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1">
        <f>61.19+18.288</f>
        <v>79.478</v>
      </c>
      <c r="CE76" s="22"/>
      <c r="CF76" s="22"/>
      <c r="CG76" s="22"/>
      <c r="CH76" s="22"/>
      <c r="CI76" s="22"/>
      <c r="CJ76" s="22"/>
      <c r="CK76" s="22"/>
      <c r="CL76" s="22"/>
      <c r="CM76" s="23"/>
      <c r="CN76" s="70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2"/>
    </row>
    <row r="77" spans="1:108" s="5" customFormat="1" ht="30" customHeight="1">
      <c r="A77" s="11" t="s">
        <v>143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145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1">
        <v>13.958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21">
        <f>11.511+2.447</f>
        <v>13.957999999999998</v>
      </c>
      <c r="CE77" s="22"/>
      <c r="CF77" s="22"/>
      <c r="CG77" s="22"/>
      <c r="CH77" s="22"/>
      <c r="CI77" s="22"/>
      <c r="CJ77" s="22"/>
      <c r="CK77" s="22"/>
      <c r="CL77" s="22"/>
      <c r="CM77" s="23"/>
      <c r="CN77" s="70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2"/>
    </row>
    <row r="78" spans="1:108" s="5" customFormat="1" ht="15" customHeight="1">
      <c r="A78" s="11" t="s">
        <v>77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78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63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79.72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f>(11.511+61.19)/CD74*100</f>
        <v>77.14779914257821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70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2"/>
    </row>
    <row r="79" spans="1:108" s="5" customFormat="1" ht="30" customHeight="1">
      <c r="A79" s="11" t="s">
        <v>79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80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60" t="s">
        <v>32</v>
      </c>
      <c r="BU79" s="61"/>
      <c r="BV79" s="61"/>
      <c r="BW79" s="61"/>
      <c r="BX79" s="61"/>
      <c r="BY79" s="61"/>
      <c r="BZ79" s="61"/>
      <c r="CA79" s="61"/>
      <c r="CB79" s="61"/>
      <c r="CC79" s="62"/>
      <c r="CD79" s="21" t="s">
        <v>32</v>
      </c>
      <c r="CE79" s="22"/>
      <c r="CF79" s="22"/>
      <c r="CG79" s="22"/>
      <c r="CH79" s="22"/>
      <c r="CI79" s="22"/>
      <c r="CJ79" s="22"/>
      <c r="CK79" s="22"/>
      <c r="CL79" s="22"/>
      <c r="CM79" s="23"/>
      <c r="CN79" s="70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2"/>
    </row>
    <row r="80" spans="1:108" s="5" customFormat="1" ht="30" customHeight="1">
      <c r="A80" s="11" t="s">
        <v>81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60" t="s">
        <v>32</v>
      </c>
      <c r="BU80" s="61"/>
      <c r="BV80" s="61"/>
      <c r="BW80" s="61"/>
      <c r="BX80" s="61"/>
      <c r="BY80" s="61"/>
      <c r="BZ80" s="61"/>
      <c r="CA80" s="61"/>
      <c r="CB80" s="61"/>
      <c r="CC80" s="62"/>
      <c r="CD80" s="21" t="s">
        <v>32</v>
      </c>
      <c r="CE80" s="22"/>
      <c r="CF80" s="22"/>
      <c r="CG80" s="22"/>
      <c r="CH80" s="22"/>
      <c r="CI80" s="22"/>
      <c r="CJ80" s="22"/>
      <c r="CK80" s="22"/>
      <c r="CL80" s="22"/>
      <c r="CM80" s="23"/>
      <c r="CN80" s="70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2"/>
    </row>
    <row r="81" spans="1:108" s="5" customFormat="1" ht="45" customHeight="1">
      <c r="A81" s="11" t="s">
        <v>83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84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63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60">
        <v>2.642</v>
      </c>
      <c r="BU81" s="61"/>
      <c r="BV81" s="61"/>
      <c r="BW81" s="61"/>
      <c r="BX81" s="61"/>
      <c r="BY81" s="61"/>
      <c r="BZ81" s="61"/>
      <c r="CA81" s="61"/>
      <c r="CB81" s="61"/>
      <c r="CC81" s="62"/>
      <c r="CD81" s="21" t="s">
        <v>36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73" t="s">
        <v>36</v>
      </c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5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69" t="s">
        <v>156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</row>
    <row r="85" spans="1:108" s="1" customFormat="1" ht="68.25" customHeight="1">
      <c r="A85" s="24" t="s">
        <v>85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</row>
    <row r="86" spans="1:108" s="1" customFormat="1" ht="25.5" customHeight="1">
      <c r="A86" s="24" t="s">
        <v>86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</row>
    <row r="87" spans="1:108" s="1" customFormat="1" ht="25.5" customHeight="1">
      <c r="A87" s="24" t="s">
        <v>110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</row>
    <row r="88" spans="1:108" s="1" customFormat="1" ht="25.5" customHeight="1">
      <c r="A88" s="24" t="s">
        <v>87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</row>
    <row r="89" spans="1:108" s="1" customFormat="1" ht="25.5" customHeight="1">
      <c r="A89" s="24" t="s">
        <v>88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</row>
    <row r="90" spans="1:108" ht="14.25" customHeight="1">
      <c r="A90" s="24" t="s">
        <v>157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Куклин Василий</cp:lastModifiedBy>
  <cp:lastPrinted>2020-04-06T10:47:29Z</cp:lastPrinted>
  <dcterms:created xsi:type="dcterms:W3CDTF">2010-05-19T10:50:44Z</dcterms:created>
  <dcterms:modified xsi:type="dcterms:W3CDTF">2020-04-07T05:48:09Z</dcterms:modified>
  <cp:category/>
  <cp:version/>
  <cp:contentType/>
  <cp:contentStatus/>
</cp:coreProperties>
</file>